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2\Home2\RZP\PRZETARGI\2016\10 - Kompleksowa dostawa paliwa gazowego dla Ropczycko-Sędziszowskiej Grupy Zakupowej\"/>
    </mc:Choice>
  </mc:AlternateContent>
  <bookViews>
    <workbookView xWindow="0" yWindow="45" windowWidth="20400" windowHeight="5205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P21" i="1" l="1"/>
  <c r="P15" i="1"/>
  <c r="L16" i="1"/>
  <c r="L15" i="1"/>
  <c r="P23" i="1" l="1"/>
  <c r="N15" i="1"/>
  <c r="P19" i="1"/>
  <c r="N23" i="1"/>
  <c r="N21" i="1"/>
  <c r="N19" i="1"/>
  <c r="N17" i="1"/>
  <c r="P9" i="1"/>
  <c r="N9" i="1"/>
  <c r="N11" i="1"/>
  <c r="L24" i="1"/>
  <c r="L23" i="1"/>
  <c r="L22" i="1"/>
  <c r="L19" i="1"/>
  <c r="L18" i="1"/>
  <c r="L17" i="1"/>
  <c r="L11" i="1"/>
  <c r="L10" i="1"/>
  <c r="L9" i="1"/>
  <c r="Q9" i="1" l="1"/>
  <c r="R9" i="1" s="1"/>
  <c r="L20" i="1"/>
  <c r="L14" i="1"/>
  <c r="L12" i="1"/>
  <c r="Q19" i="1"/>
  <c r="P13" i="1"/>
  <c r="N13" i="1"/>
  <c r="L21" i="1"/>
  <c r="L13" i="1"/>
  <c r="Q13" i="1" l="1"/>
  <c r="R13" i="1" s="1"/>
  <c r="R19" i="1"/>
  <c r="P17" i="1" l="1"/>
  <c r="P11" i="1"/>
  <c r="Q11" i="1" s="1"/>
  <c r="R11" i="1" s="1"/>
  <c r="Q23" i="1"/>
  <c r="R23" i="1" s="1"/>
  <c r="Q17" i="1" l="1"/>
  <c r="R17" i="1" s="1"/>
  <c r="Q15" i="1" l="1"/>
  <c r="R15" i="1" s="1"/>
  <c r="Q21" i="1"/>
  <c r="R21" i="1" s="1"/>
  <c r="R25" i="1" l="1"/>
  <c r="R26" i="1"/>
  <c r="R27" i="1" s="1"/>
</calcChain>
</file>

<file path=xl/sharedStrings.xml><?xml version="1.0" encoding="utf-8"?>
<sst xmlns="http://schemas.openxmlformats.org/spreadsheetml/2006/main" count="85" uniqueCount="54">
  <si>
    <t>W-3.6</t>
  </si>
  <si>
    <t>W-4</t>
  </si>
  <si>
    <t>W-5.1</t>
  </si>
  <si>
    <t>Nazwa OSD
Oddział</t>
  </si>
  <si>
    <t>PSG Sp. z o.o.
O. Tarnów</t>
  </si>
  <si>
    <t>W-1.1</t>
  </si>
  <si>
    <t>W-2.1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</si>
  <si>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</si>
  <si>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</si>
  <si>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</si>
  <si>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</si>
  <si>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</si>
  <si>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</si>
  <si>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</si>
  <si>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</si>
  <si>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</si>
  <si>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</si>
  <si>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</si>
  <si>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</si>
  <si>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</si>
  <si>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</si>
  <si>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</si>
  <si>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SPRZEDAŻ PALIWA GAZOWEGO</t>
  </si>
  <si>
    <t>DYSTRYBUCJA PALIWA GAZOWEGO</t>
  </si>
  <si>
    <t>Stawki opłat abonamentowych netto
[zł/m-c]</t>
  </si>
  <si>
    <t>Liczba miesięcy
[m-c]</t>
  </si>
  <si>
    <t>Przewidywane zużycie paliwa gazowego w okresie obowiązywania umowy 
[kWh]</t>
  </si>
  <si>
    <t>WARTOŚĆ
NETTO
[zł]</t>
  </si>
  <si>
    <t>podatek VAT 23%</t>
  </si>
  <si>
    <t>Razem brutto</t>
  </si>
  <si>
    <t>Liczba punktów poboru
[szt]</t>
  </si>
  <si>
    <t>W-3.9</t>
  </si>
  <si>
    <t>Stawka opłaty zmiennej netto
[gr/kWh]</t>
  </si>
  <si>
    <t>Razem netto</t>
  </si>
  <si>
    <t>ZW</t>
  </si>
  <si>
    <r>
      <t>Ceny jednostkowe sprzedaży paliwa gazowego netto
ZW - bez akcyzy</t>
    </r>
    <r>
      <rPr>
        <sz val="9"/>
        <rFont val="Cambria"/>
        <family val="1"/>
        <charset val="238"/>
        <scheme val="major"/>
      </rPr>
      <t xml:space="preserve">, z zerową stawką akcyzy lub uwzględniająca zwolnienie od akcyzy
</t>
    </r>
    <r>
      <rPr>
        <b/>
        <sz val="9"/>
        <rFont val="Cambria"/>
        <family val="1"/>
        <charset val="238"/>
        <scheme val="major"/>
      </rPr>
      <t>P</t>
    </r>
    <r>
      <rPr>
        <sz val="9"/>
        <rFont val="Cambria"/>
        <family val="1"/>
        <charset val="238"/>
        <scheme val="major"/>
      </rPr>
      <t xml:space="preserve"> - przeznaczonego do celów opałowych (</t>
    </r>
    <r>
      <rPr>
        <b/>
        <sz val="9"/>
        <rFont val="Cambria"/>
        <family val="1"/>
        <charset val="238"/>
        <scheme val="major"/>
      </rPr>
      <t>z akcyzą</t>
    </r>
    <r>
      <rPr>
        <sz val="9"/>
        <rFont val="Cambria"/>
        <family val="1"/>
        <charset val="238"/>
        <scheme val="major"/>
      </rPr>
      <t>)</t>
    </r>
    <r>
      <rPr>
        <b/>
        <sz val="9"/>
        <rFont val="Cambria"/>
        <family val="1"/>
        <charset val="238"/>
        <scheme val="major"/>
      </rPr>
      <t xml:space="preserve">
[gr/kWh]
</t>
    </r>
  </si>
  <si>
    <t xml:space="preserve">, </t>
  </si>
  <si>
    <t>Załącznik nr 1a - formularz cenowy</t>
  </si>
  <si>
    <t>Grupa taryfowa 
wg oznaczeń
Taryfy OSD lub PGNiG</t>
  </si>
  <si>
    <t>W-1.12T</t>
  </si>
  <si>
    <t>W-2.12T</t>
  </si>
  <si>
    <t>W-3.12T</t>
  </si>
  <si>
    <t>I</t>
  </si>
  <si>
    <r>
      <t xml:space="preserve">Stawka opłaty stałej netto
</t>
    </r>
    <r>
      <rPr>
        <sz val="9"/>
        <rFont val="Cambria"/>
        <family val="1"/>
        <charset val="238"/>
        <scheme val="major"/>
      </rPr>
      <t xml:space="preserve">
a) dla grup taryfowych:
W-1.1, W-1.12T, W-2.1, W-2.12T, W-3.6, W-3.9, W-3.12T, W-4
[zł/m-c]
b) dla grup taryfowych:
W-5.1
[gr/(kWh/h za h]</t>
    </r>
    <r>
      <rPr>
        <b/>
        <sz val="9"/>
        <rFont val="Cambria"/>
        <family val="1"/>
        <charset val="238"/>
        <scheme val="major"/>
      </rPr>
      <t xml:space="preserve">
</t>
    </r>
  </si>
  <si>
    <t>Liczba godzin w okresie obowiązywania umowy
[h]</t>
  </si>
  <si>
    <t>Moc umowna 
[kWh/h]</t>
  </si>
  <si>
    <t xml:space="preserve">   ← należy określic cenę jednostkową sprzedaży paliwa gazowego i stawkę opłaty abonamentowej</t>
  </si>
  <si>
    <r>
      <t xml:space="preserve">Razem SPRZEDAŻ
netto [zł]
</t>
    </r>
    <r>
      <rPr>
        <sz val="9"/>
        <rFont val="Cambria"/>
        <family val="1"/>
        <charset val="238"/>
        <scheme val="major"/>
      </rPr>
      <t xml:space="preserve">
[kol.C×kol.H]/100 
+ 
(kol.B×kol.E×kol.I)</t>
    </r>
  </si>
  <si>
    <r>
      <t xml:space="preserve">Razem opłata zmienna netto
[zł]
</t>
    </r>
    <r>
      <rPr>
        <sz val="9"/>
        <rFont val="Cambria"/>
        <family val="1"/>
        <charset val="238"/>
        <scheme val="major"/>
      </rPr>
      <t>[kol.C×kol.K]/100</t>
    </r>
  </si>
  <si>
    <r>
      <t xml:space="preserve">Razem opłata stała netto
[zł]
</t>
    </r>
    <r>
      <rPr>
        <sz val="9"/>
        <rFont val="Cambria"/>
        <family val="1"/>
        <charset val="238"/>
        <scheme val="major"/>
      </rPr>
      <t>a) dla grup taryfowych:
W-1.1, W-1.12T, W-2.1, W-2.12T, W-3.6, W-3.9, W-3.12T, W-4
[kol.B×kol.E×kol.M]
b) dla grup taryfowych:
W-5.1
[kol.D×kol.F×kol.M)/100]</t>
    </r>
  </si>
  <si>
    <t>Razem DYSTRYBUCJA netto
[zł]
(kol. L + kol. N)</t>
  </si>
  <si>
    <t>[kol. J + kol. O]</t>
  </si>
  <si>
    <t xml:space="preserve"> ≤ 110</t>
  </si>
  <si>
    <r>
      <rPr>
        <b/>
        <u/>
        <sz val="11"/>
        <rFont val="Cambria"/>
        <family val="1"/>
        <charset val="238"/>
        <scheme val="major"/>
      </rPr>
      <t xml:space="preserve">UWAGA:
1. </t>
    </r>
    <r>
      <rPr>
        <b/>
        <sz val="11"/>
        <rFont val="Cambria"/>
        <family val="1"/>
        <charset val="238"/>
        <scheme val="major"/>
      </rPr>
      <t>Ze względu na fakt, że w trakcie obowiazywania umowy może nastąpić np. zmiana taryfy np. z W-3.6 na W-1.1 lub dodanie nowego przyłącza z taryfą W-1.1 Wykonawca musi 
określić cenę jednakową sprzedaży paliwa gazowego dla taryfy W-1.1.
Zaleca się, aby ceny jednostkowe sprzedaży paliwa gazowego dla wszystkich taryf były jednakowe, w szcególności dla taryf W-1 do W-4. 
2. Stawki opłat dystrybucyjnych zostały podane przez Zamawiajacego na podstawie aktualnie obowiązującej Taryfy OSD. Jeżeli stawki te ulegną zmianie w trakcie trwania procedury przetargowej wówczas należy je poprawić.
3. Dla pozycji nr 77 w wykazie Miejsc odbioru dla taryfy W-3.6 w wykazie Miejsc odbioru podano termin realizacji od 01.01.2017.
Przy obliczeniu ceny należy przyjąć jednakowy okres 15 m-cy jak dla pozostałych Miejsc odbioru. Cena oferty będzie służyła jedynie porównaniu ofert.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</si>
</sst>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"/>
  </numFmts>
  <fonts count="14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u/>
      <sz val="11"/>
      <color rgb="FFFF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z val="9"/>
      <name val="Calibri"/>
      <family val="2"/>
      <charset val="238"/>
    </font>
    <font>
      <b/>
      <sz val="11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3BC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43" fontId="5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top" wrapText="1"/>
    </xf>
    <xf numFmtId="0" fontId="2" fillId="0" borderId="1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13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43" fontId="1" fillId="0" borderId="3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right" vertical="center"/>
    </xf>
    <xf numFmtId="43" fontId="2" fillId="0" borderId="40" xfId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" fillId="0" borderId="4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43BC00"/>
      <color rgb="FFECFAF4"/>
      <color rgb="FFD0F4E4"/>
      <color rgb="FF00CC66"/>
      <color rgb="FF00EA75"/>
      <color rgb="FF99FF66"/>
      <color rgb="FF00FF00"/>
      <color rgb="FFC5FFD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showGridLines="0" tabSelected="1" zoomScale="55" zoomScaleNormal="55" workbookViewId="0">
      <selection activeCell="C27" sqref="C27:P28"/>
    </sheetView>
  </sheetViews>
  <sheetFormatPr defaultRowHeight="24.95" customHeight="1" x14ac:dyDescent="0.2"/>
  <cols>
    <col min="1" max="1" width="3.5" style="3" customWidth="1"/>
    <col min="2" max="2" width="11.5" style="3" customWidth="1"/>
    <col min="3" max="3" width="10" style="3" customWidth="1"/>
    <col min="4" max="4" width="16.75" style="3" customWidth="1"/>
    <col min="5" max="5" width="13.5" style="3" customWidth="1"/>
    <col min="6" max="6" width="9" style="3"/>
    <col min="7" max="7" width="13.5" style="3" customWidth="1"/>
    <col min="8" max="8" width="11.5" style="3" customWidth="1"/>
    <col min="9" max="9" width="9.375" style="20" customWidth="1"/>
    <col min="10" max="10" width="15.625" style="20" customWidth="1"/>
    <col min="11" max="11" width="13" style="4" customWidth="1"/>
    <col min="12" max="12" width="13.25" style="3" customWidth="1"/>
    <col min="13" max="13" width="13.125" style="3" customWidth="1"/>
    <col min="14" max="14" width="12.125" style="3" customWidth="1"/>
    <col min="15" max="15" width="26.125" style="3" customWidth="1"/>
    <col min="16" max="16" width="24" style="3" customWidth="1"/>
    <col min="17" max="17" width="15.125" style="3" customWidth="1"/>
    <col min="18" max="18" width="16.125" style="3" customWidth="1"/>
    <col min="19" max="22" width="9" style="3"/>
    <col min="23" max="23" width="9" style="3" customWidth="1"/>
    <col min="24" max="16384" width="9" style="3"/>
  </cols>
  <sheetData>
    <row r="1" spans="2:18" ht="6.75" customHeight="1" x14ac:dyDescent="0.2"/>
    <row r="2" spans="2:18" ht="18.75" customHeight="1" x14ac:dyDescent="0.2">
      <c r="Q2" s="42" t="s">
        <v>37</v>
      </c>
      <c r="R2" s="12"/>
    </row>
    <row r="3" spans="2:18" ht="12.75" customHeight="1" thickBot="1" x14ac:dyDescent="0.25"/>
    <row r="4" spans="2:18" ht="41.25" customHeight="1" x14ac:dyDescent="0.2">
      <c r="B4" s="87" t="s">
        <v>38</v>
      </c>
      <c r="C4" s="85" t="s">
        <v>30</v>
      </c>
      <c r="D4" s="85" t="s">
        <v>26</v>
      </c>
      <c r="E4" s="85" t="s">
        <v>45</v>
      </c>
      <c r="F4" s="85" t="s">
        <v>25</v>
      </c>
      <c r="G4" s="85" t="s">
        <v>44</v>
      </c>
      <c r="H4" s="85" t="s">
        <v>3</v>
      </c>
      <c r="I4" s="88" t="s">
        <v>22</v>
      </c>
      <c r="J4" s="89"/>
      <c r="K4" s="89"/>
      <c r="L4" s="90"/>
      <c r="M4" s="84" t="s">
        <v>23</v>
      </c>
      <c r="N4" s="84"/>
      <c r="O4" s="84"/>
      <c r="P4" s="84"/>
      <c r="Q4" s="84"/>
      <c r="R4" s="13" t="s">
        <v>27</v>
      </c>
    </row>
    <row r="5" spans="2:18" ht="148.5" customHeight="1" x14ac:dyDescent="0.2">
      <c r="B5" s="82"/>
      <c r="C5" s="86"/>
      <c r="D5" s="86"/>
      <c r="E5" s="86"/>
      <c r="F5" s="86"/>
      <c r="G5" s="86"/>
      <c r="H5" s="86"/>
      <c r="I5" s="58" t="s">
        <v>35</v>
      </c>
      <c r="J5" s="59"/>
      <c r="K5" s="17" t="s">
        <v>24</v>
      </c>
      <c r="L5" s="17" t="s">
        <v>47</v>
      </c>
      <c r="M5" s="1" t="s">
        <v>32</v>
      </c>
      <c r="N5" s="1" t="s">
        <v>48</v>
      </c>
      <c r="O5" s="1" t="s">
        <v>43</v>
      </c>
      <c r="P5" s="1" t="s">
        <v>49</v>
      </c>
      <c r="Q5" s="1" t="s">
        <v>50</v>
      </c>
      <c r="R5" s="6" t="s">
        <v>51</v>
      </c>
    </row>
    <row r="6" spans="2:18" s="4" customFormat="1" ht="13.5" customHeight="1" thickBot="1" x14ac:dyDescent="0.25"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56" t="s">
        <v>14</v>
      </c>
      <c r="J6" s="57"/>
      <c r="K6" s="18" t="s">
        <v>42</v>
      </c>
      <c r="L6" s="29" t="s">
        <v>15</v>
      </c>
      <c r="M6" s="29" t="s">
        <v>16</v>
      </c>
      <c r="N6" s="29" t="s">
        <v>17</v>
      </c>
      <c r="O6" s="29" t="s">
        <v>18</v>
      </c>
      <c r="P6" s="32" t="s">
        <v>19</v>
      </c>
      <c r="Q6" s="32" t="s">
        <v>20</v>
      </c>
      <c r="R6" s="33" t="s">
        <v>21</v>
      </c>
    </row>
    <row r="7" spans="2:18" ht="24.75" customHeight="1" thickTop="1" x14ac:dyDescent="0.2">
      <c r="B7" s="80" t="s">
        <v>5</v>
      </c>
      <c r="C7" s="71"/>
      <c r="D7" s="72"/>
      <c r="E7" s="72"/>
      <c r="F7" s="73"/>
      <c r="G7" s="35"/>
      <c r="H7" s="92" t="s">
        <v>4</v>
      </c>
      <c r="I7" s="20" t="s">
        <v>34</v>
      </c>
      <c r="J7" s="22"/>
      <c r="K7" s="94"/>
      <c r="L7" s="65" t="s">
        <v>46</v>
      </c>
      <c r="M7" s="66"/>
      <c r="N7" s="66"/>
      <c r="O7" s="66"/>
      <c r="P7" s="66"/>
      <c r="Q7" s="66"/>
      <c r="R7" s="67"/>
    </row>
    <row r="8" spans="2:18" ht="24.95" customHeight="1" x14ac:dyDescent="0.2">
      <c r="B8" s="81"/>
      <c r="C8" s="74"/>
      <c r="D8" s="75"/>
      <c r="E8" s="75"/>
      <c r="F8" s="76"/>
      <c r="G8" s="34"/>
      <c r="H8" s="93"/>
      <c r="I8" s="2" t="s">
        <v>21</v>
      </c>
      <c r="J8" s="23"/>
      <c r="K8" s="95"/>
      <c r="L8" s="68"/>
      <c r="M8" s="69"/>
      <c r="N8" s="69"/>
      <c r="O8" s="69"/>
      <c r="P8" s="69"/>
      <c r="Q8" s="69"/>
      <c r="R8" s="70"/>
    </row>
    <row r="9" spans="2:18" ht="24.95" customHeight="1" x14ac:dyDescent="0.2">
      <c r="B9" s="83" t="s">
        <v>39</v>
      </c>
      <c r="C9" s="36">
        <v>1</v>
      </c>
      <c r="D9" s="36">
        <v>3819</v>
      </c>
      <c r="E9" s="50" t="s">
        <v>52</v>
      </c>
      <c r="F9" s="36">
        <v>15</v>
      </c>
      <c r="G9" s="52">
        <v>10968</v>
      </c>
      <c r="H9" s="54" t="s">
        <v>4</v>
      </c>
      <c r="I9" s="46" t="s">
        <v>34</v>
      </c>
      <c r="J9" s="44"/>
      <c r="K9" s="55"/>
      <c r="L9" s="47">
        <f>ROUND((J9*D9)/100+(C9*F9*K9),2)</f>
        <v>0</v>
      </c>
      <c r="M9" s="63">
        <v>5.3570000000000002</v>
      </c>
      <c r="N9" s="48">
        <f>ROUND(((D9+D10)*M9/100),2)</f>
        <v>204.58</v>
      </c>
      <c r="O9" s="49">
        <v>3.54</v>
      </c>
      <c r="P9" s="48">
        <f>ROUND((C9+C10)*F9*O9,2)</f>
        <v>53.1</v>
      </c>
      <c r="Q9" s="48">
        <f>P9+N9</f>
        <v>257.68</v>
      </c>
      <c r="R9" s="77">
        <f>+Q9+L9+L10</f>
        <v>257.68</v>
      </c>
    </row>
    <row r="10" spans="2:18" ht="24.95" customHeight="1" x14ac:dyDescent="0.2">
      <c r="B10" s="83"/>
      <c r="C10" s="36">
        <v>0</v>
      </c>
      <c r="D10" s="36">
        <v>0</v>
      </c>
      <c r="E10" s="50"/>
      <c r="F10" s="36">
        <v>15</v>
      </c>
      <c r="G10" s="53"/>
      <c r="H10" s="54"/>
      <c r="I10" s="38" t="s">
        <v>21</v>
      </c>
      <c r="J10" s="44"/>
      <c r="K10" s="55"/>
      <c r="L10" s="47">
        <f>ROUND((J10*D10)/100+(C10*F10*K9),2)</f>
        <v>0</v>
      </c>
      <c r="M10" s="63"/>
      <c r="N10" s="48"/>
      <c r="O10" s="49"/>
      <c r="P10" s="48"/>
      <c r="Q10" s="48"/>
      <c r="R10" s="77"/>
    </row>
    <row r="11" spans="2:18" ht="24.95" customHeight="1" x14ac:dyDescent="0.2">
      <c r="B11" s="82" t="s">
        <v>6</v>
      </c>
      <c r="C11" s="36">
        <v>10</v>
      </c>
      <c r="D11" s="36">
        <v>115742</v>
      </c>
      <c r="E11" s="50" t="s">
        <v>52</v>
      </c>
      <c r="F11" s="36">
        <v>15</v>
      </c>
      <c r="G11" s="52">
        <v>10968</v>
      </c>
      <c r="H11" s="54" t="s">
        <v>4</v>
      </c>
      <c r="I11" s="38" t="s">
        <v>34</v>
      </c>
      <c r="J11" s="44"/>
      <c r="K11" s="55"/>
      <c r="L11" s="47">
        <f>ROUND((J11*D11)/100+(C11*F11*K11),2)</f>
        <v>0</v>
      </c>
      <c r="M11" s="63">
        <v>3.8959999999999999</v>
      </c>
      <c r="N11" s="48">
        <f>ROUND(((D11+D12)*M11/100),2)</f>
        <v>5296.34</v>
      </c>
      <c r="O11" s="49">
        <v>9</v>
      </c>
      <c r="P11" s="48">
        <f>ROUND((C11+C12)*F11*O11,2)</f>
        <v>1620</v>
      </c>
      <c r="Q11" s="48">
        <f>P11+N11</f>
        <v>6916.34</v>
      </c>
      <c r="R11" s="77">
        <f>+Q11+L11+L12</f>
        <v>6916.34</v>
      </c>
    </row>
    <row r="12" spans="2:18" ht="24.95" customHeight="1" x14ac:dyDescent="0.2">
      <c r="B12" s="83"/>
      <c r="C12" s="36">
        <v>2</v>
      </c>
      <c r="D12" s="36">
        <v>20201</v>
      </c>
      <c r="E12" s="50"/>
      <c r="F12" s="36">
        <v>15</v>
      </c>
      <c r="G12" s="53"/>
      <c r="H12" s="54"/>
      <c r="I12" s="38" t="s">
        <v>21</v>
      </c>
      <c r="J12" s="44"/>
      <c r="K12" s="55"/>
      <c r="L12" s="47">
        <f>ROUND((J12*D12)/100+(C12*F12*K11),2)</f>
        <v>0</v>
      </c>
      <c r="M12" s="63"/>
      <c r="N12" s="48"/>
      <c r="O12" s="49"/>
      <c r="P12" s="48"/>
      <c r="Q12" s="48"/>
      <c r="R12" s="77"/>
    </row>
    <row r="13" spans="2:18" ht="24.95" customHeight="1" x14ac:dyDescent="0.2">
      <c r="B13" s="83" t="s">
        <v>40</v>
      </c>
      <c r="C13" s="36">
        <v>8</v>
      </c>
      <c r="D13" s="36">
        <v>91194</v>
      </c>
      <c r="E13" s="50" t="s">
        <v>52</v>
      </c>
      <c r="F13" s="36">
        <v>15</v>
      </c>
      <c r="G13" s="52">
        <v>10968</v>
      </c>
      <c r="H13" s="54" t="s">
        <v>4</v>
      </c>
      <c r="I13" s="46" t="s">
        <v>34</v>
      </c>
      <c r="J13" s="44"/>
      <c r="K13" s="55"/>
      <c r="L13" s="47">
        <f>ROUND((J13*D13)/100+(C13*F13*K13),2)</f>
        <v>0</v>
      </c>
      <c r="M13" s="63">
        <v>3.8959999999999999</v>
      </c>
      <c r="N13" s="48">
        <f>ROUND(((D13+D14)*M13/100),2)</f>
        <v>5251.54</v>
      </c>
      <c r="O13" s="49">
        <v>9</v>
      </c>
      <c r="P13" s="48">
        <f>ROUND((C13+C14)*F13*O13,2)</f>
        <v>1755</v>
      </c>
      <c r="Q13" s="48">
        <f>P13+N13</f>
        <v>7006.54</v>
      </c>
      <c r="R13" s="77">
        <f>+Q13+L13+L14</f>
        <v>7006.54</v>
      </c>
    </row>
    <row r="14" spans="2:18" ht="24.95" customHeight="1" x14ac:dyDescent="0.2">
      <c r="B14" s="83"/>
      <c r="C14" s="36">
        <v>5</v>
      </c>
      <c r="D14" s="36">
        <v>43599</v>
      </c>
      <c r="E14" s="50"/>
      <c r="F14" s="36">
        <v>15</v>
      </c>
      <c r="G14" s="53"/>
      <c r="H14" s="54"/>
      <c r="I14" s="38" t="s">
        <v>21</v>
      </c>
      <c r="J14" s="44"/>
      <c r="K14" s="55"/>
      <c r="L14" s="47">
        <f>ROUND((J14*D14)/100+(C14*F14*K13),2)</f>
        <v>0</v>
      </c>
      <c r="M14" s="63"/>
      <c r="N14" s="48"/>
      <c r="O14" s="49"/>
      <c r="P14" s="48"/>
      <c r="Q14" s="48"/>
      <c r="R14" s="77"/>
    </row>
    <row r="15" spans="2:18" ht="24.95" customHeight="1" x14ac:dyDescent="0.2">
      <c r="B15" s="83" t="s">
        <v>0</v>
      </c>
      <c r="C15" s="36">
        <v>47</v>
      </c>
      <c r="D15" s="37">
        <v>2721465</v>
      </c>
      <c r="E15" s="50" t="s">
        <v>52</v>
      </c>
      <c r="F15" s="36">
        <v>15</v>
      </c>
      <c r="G15" s="52">
        <v>10968</v>
      </c>
      <c r="H15" s="54" t="s">
        <v>4</v>
      </c>
      <c r="I15" s="38" t="s">
        <v>34</v>
      </c>
      <c r="J15" s="44"/>
      <c r="K15" s="55"/>
      <c r="L15" s="47">
        <f>ROUND((J15*D15)/100+(C15*F15*K15),2)</f>
        <v>0</v>
      </c>
      <c r="M15" s="63">
        <v>2.9209999999999998</v>
      </c>
      <c r="N15" s="48">
        <f>ROUND(((D15+D16)*M15/100),2)</f>
        <v>94375.61</v>
      </c>
      <c r="O15" s="49">
        <v>34.78</v>
      </c>
      <c r="P15" s="48">
        <f>ROUND((C15+C16)*F15*O15,2)</f>
        <v>29736.9</v>
      </c>
      <c r="Q15" s="48">
        <f t="shared" ref="Q15:Q21" si="0">P15+N15</f>
        <v>124112.51000000001</v>
      </c>
      <c r="R15" s="77">
        <f>+Q15+L15+L16</f>
        <v>124112.51000000001</v>
      </c>
    </row>
    <row r="16" spans="2:18" ht="24.95" customHeight="1" x14ac:dyDescent="0.2">
      <c r="B16" s="83"/>
      <c r="C16" s="36">
        <v>10</v>
      </c>
      <c r="D16" s="37">
        <v>509470</v>
      </c>
      <c r="E16" s="50"/>
      <c r="F16" s="36">
        <v>15</v>
      </c>
      <c r="G16" s="53"/>
      <c r="H16" s="54"/>
      <c r="I16" s="38" t="s">
        <v>21</v>
      </c>
      <c r="J16" s="44"/>
      <c r="K16" s="55"/>
      <c r="L16" s="47">
        <f>ROUND((J16*D16)/100+(C16*F16*K15),2)</f>
        <v>0</v>
      </c>
      <c r="M16" s="63"/>
      <c r="N16" s="48"/>
      <c r="O16" s="49"/>
      <c r="P16" s="48"/>
      <c r="Q16" s="48"/>
      <c r="R16" s="77"/>
    </row>
    <row r="17" spans="2:18" ht="24.95" customHeight="1" x14ac:dyDescent="0.2">
      <c r="B17" s="83" t="s">
        <v>31</v>
      </c>
      <c r="C17" s="36">
        <v>1</v>
      </c>
      <c r="D17" s="37">
        <v>94246</v>
      </c>
      <c r="E17" s="50" t="s">
        <v>52</v>
      </c>
      <c r="F17" s="36">
        <v>15</v>
      </c>
      <c r="G17" s="52">
        <v>10968</v>
      </c>
      <c r="H17" s="54" t="s">
        <v>4</v>
      </c>
      <c r="I17" s="38" t="s">
        <v>34</v>
      </c>
      <c r="J17" s="44"/>
      <c r="K17" s="55"/>
      <c r="L17" s="47">
        <f>ROUND((J17*D17)/100+(C17*F17*K17),2)</f>
        <v>0</v>
      </c>
      <c r="M17" s="63">
        <v>2.9209999999999998</v>
      </c>
      <c r="N17" s="48">
        <f>ROUND(((D17+D18)*M17/100),2)</f>
        <v>2752.93</v>
      </c>
      <c r="O17" s="49">
        <v>37.369999999999997</v>
      </c>
      <c r="P17" s="48">
        <f>ROUND((C17+C18)*F17*O17,2)</f>
        <v>560.54999999999995</v>
      </c>
      <c r="Q17" s="48">
        <f t="shared" si="0"/>
        <v>3313.4799999999996</v>
      </c>
      <c r="R17" s="77">
        <f>+Q17+L17+L18</f>
        <v>3313.4799999999996</v>
      </c>
    </row>
    <row r="18" spans="2:18" ht="24.95" customHeight="1" x14ac:dyDescent="0.2">
      <c r="B18" s="83"/>
      <c r="C18" s="36">
        <v>0</v>
      </c>
      <c r="D18" s="37">
        <v>0</v>
      </c>
      <c r="E18" s="50"/>
      <c r="F18" s="36">
        <v>15</v>
      </c>
      <c r="G18" s="53"/>
      <c r="H18" s="54"/>
      <c r="I18" s="38" t="s">
        <v>21</v>
      </c>
      <c r="J18" s="44"/>
      <c r="K18" s="55"/>
      <c r="L18" s="47">
        <f>ROUND((J18*D18)/100+(C18*F18*K17),2)</f>
        <v>0</v>
      </c>
      <c r="M18" s="63"/>
      <c r="N18" s="48"/>
      <c r="O18" s="49"/>
      <c r="P18" s="48"/>
      <c r="Q18" s="48"/>
      <c r="R18" s="77"/>
    </row>
    <row r="19" spans="2:18" ht="24.95" customHeight="1" x14ac:dyDescent="0.2">
      <c r="B19" s="83" t="s">
        <v>41</v>
      </c>
      <c r="C19" s="36">
        <v>5</v>
      </c>
      <c r="D19" s="37">
        <v>165943</v>
      </c>
      <c r="E19" s="50" t="s">
        <v>52</v>
      </c>
      <c r="F19" s="36">
        <v>15</v>
      </c>
      <c r="G19" s="52">
        <v>10968</v>
      </c>
      <c r="H19" s="54" t="s">
        <v>4</v>
      </c>
      <c r="I19" s="46" t="s">
        <v>34</v>
      </c>
      <c r="J19" s="44"/>
      <c r="K19" s="55"/>
      <c r="L19" s="47">
        <f>ROUND((J19*D19)/100+(C19*F19*K19),2)</f>
        <v>0</v>
      </c>
      <c r="M19" s="63">
        <v>2.9209999999999998</v>
      </c>
      <c r="N19" s="48">
        <f>ROUND(((D19+D20)*M19/100),2)</f>
        <v>17731.14</v>
      </c>
      <c r="O19" s="49">
        <v>34.78</v>
      </c>
      <c r="P19" s="48">
        <f>ROUND((C19+C20)*F19*O19,2)</f>
        <v>6260.4</v>
      </c>
      <c r="Q19" s="48">
        <f t="shared" ref="Q19" si="1">P19+N19</f>
        <v>23991.54</v>
      </c>
      <c r="R19" s="77">
        <f>+Q19+L19+L20</f>
        <v>23991.54</v>
      </c>
    </row>
    <row r="20" spans="2:18" ht="24.95" customHeight="1" x14ac:dyDescent="0.2">
      <c r="B20" s="83"/>
      <c r="C20" s="36">
        <v>7</v>
      </c>
      <c r="D20" s="37">
        <v>441080</v>
      </c>
      <c r="E20" s="50"/>
      <c r="F20" s="36">
        <v>15</v>
      </c>
      <c r="G20" s="53"/>
      <c r="H20" s="54"/>
      <c r="I20" s="38" t="s">
        <v>21</v>
      </c>
      <c r="J20" s="44"/>
      <c r="K20" s="55"/>
      <c r="L20" s="47">
        <f>ROUND((J20*D20)/100+(C20*F20*K19),2)</f>
        <v>0</v>
      </c>
      <c r="M20" s="63"/>
      <c r="N20" s="48"/>
      <c r="O20" s="49"/>
      <c r="P20" s="48"/>
      <c r="Q20" s="48"/>
      <c r="R20" s="77"/>
    </row>
    <row r="21" spans="2:18" ht="24.95" customHeight="1" x14ac:dyDescent="0.2">
      <c r="B21" s="83" t="s">
        <v>1</v>
      </c>
      <c r="C21" s="36">
        <v>29</v>
      </c>
      <c r="D21" s="37">
        <v>5713381</v>
      </c>
      <c r="E21" s="50" t="s">
        <v>52</v>
      </c>
      <c r="F21" s="36">
        <v>15</v>
      </c>
      <c r="G21" s="52">
        <v>10968</v>
      </c>
      <c r="H21" s="54" t="s">
        <v>4</v>
      </c>
      <c r="I21" s="38" t="s">
        <v>34</v>
      </c>
      <c r="J21" s="44"/>
      <c r="K21" s="55"/>
      <c r="L21" s="47">
        <f>ROUND((J21*D21)/100+(C21*F21*K21),2)</f>
        <v>0</v>
      </c>
      <c r="M21" s="63">
        <v>2.863</v>
      </c>
      <c r="N21" s="48">
        <f>ROUND(((D21+D22)*M21/100),2)</f>
        <v>183288.72</v>
      </c>
      <c r="O21" s="49">
        <v>194.29</v>
      </c>
      <c r="P21" s="48">
        <f>ROUND((C21+C22)*F21*O21,2)</f>
        <v>96173.55</v>
      </c>
      <c r="Q21" s="96">
        <f t="shared" si="0"/>
        <v>279462.27</v>
      </c>
      <c r="R21" s="77">
        <f>+Q21+L21+L22</f>
        <v>279462.27</v>
      </c>
    </row>
    <row r="22" spans="2:18" s="39" customFormat="1" ht="24.95" customHeight="1" x14ac:dyDescent="0.2">
      <c r="B22" s="83"/>
      <c r="C22" s="36">
        <v>4</v>
      </c>
      <c r="D22" s="37">
        <v>688600</v>
      </c>
      <c r="E22" s="50"/>
      <c r="F22" s="36">
        <v>15</v>
      </c>
      <c r="G22" s="53"/>
      <c r="H22" s="54"/>
      <c r="I22" s="38" t="s">
        <v>21</v>
      </c>
      <c r="J22" s="44"/>
      <c r="K22" s="55"/>
      <c r="L22" s="47">
        <f>ROUND((J22*D22)/100+(C22*F22*K21),2)</f>
        <v>0</v>
      </c>
      <c r="M22" s="63"/>
      <c r="N22" s="48"/>
      <c r="O22" s="49"/>
      <c r="P22" s="48"/>
      <c r="Q22" s="96"/>
      <c r="R22" s="77"/>
    </row>
    <row r="23" spans="2:18" ht="24.95" customHeight="1" x14ac:dyDescent="0.2">
      <c r="B23" s="83" t="s">
        <v>2</v>
      </c>
      <c r="C23" s="36">
        <v>21</v>
      </c>
      <c r="D23" s="37">
        <v>9783425</v>
      </c>
      <c r="E23" s="61">
        <v>4306</v>
      </c>
      <c r="F23" s="36">
        <v>15</v>
      </c>
      <c r="G23" s="50">
        <v>10968</v>
      </c>
      <c r="H23" s="54" t="s">
        <v>4</v>
      </c>
      <c r="I23" s="38" t="s">
        <v>34</v>
      </c>
      <c r="J23" s="44"/>
      <c r="K23" s="55"/>
      <c r="L23" s="47">
        <f>ROUND((J23*D23)/100+(C23*F23*K23),2)</f>
        <v>0</v>
      </c>
      <c r="M23" s="63">
        <v>2.5950000000000002</v>
      </c>
      <c r="N23" s="48">
        <f>ROUND(((D23+D24)*M23/100),2)</f>
        <v>261346.89</v>
      </c>
      <c r="O23" s="63">
        <v>0.502</v>
      </c>
      <c r="P23" s="48">
        <f>ROUND((E23*G23*O23)/100,2)</f>
        <v>237085.6</v>
      </c>
      <c r="Q23" s="48">
        <f>P23+N23</f>
        <v>498432.49</v>
      </c>
      <c r="R23" s="77">
        <f>+Q23+L23+L24</f>
        <v>498432.49</v>
      </c>
    </row>
    <row r="24" spans="2:18" ht="24.95" customHeight="1" thickBot="1" x14ac:dyDescent="0.25">
      <c r="B24" s="98"/>
      <c r="C24" s="40">
        <v>1</v>
      </c>
      <c r="D24" s="41">
        <v>287746</v>
      </c>
      <c r="E24" s="62"/>
      <c r="F24" s="40">
        <v>15</v>
      </c>
      <c r="G24" s="51"/>
      <c r="H24" s="91"/>
      <c r="I24" s="31" t="s">
        <v>21</v>
      </c>
      <c r="J24" s="44"/>
      <c r="K24" s="79"/>
      <c r="L24" s="43">
        <f>ROUND((J24*D24)/100+(C24*F24*K23),2)</f>
        <v>0</v>
      </c>
      <c r="M24" s="64"/>
      <c r="N24" s="60"/>
      <c r="O24" s="64"/>
      <c r="P24" s="60"/>
      <c r="Q24" s="60"/>
      <c r="R24" s="78"/>
    </row>
    <row r="25" spans="2:18" ht="24.95" customHeight="1" x14ac:dyDescent="0.2">
      <c r="B25" s="5"/>
      <c r="C25" s="5"/>
      <c r="D25" s="5"/>
      <c r="E25" s="5"/>
      <c r="F25" s="5"/>
      <c r="G25" s="5"/>
      <c r="H25" s="5"/>
      <c r="I25" s="21"/>
      <c r="J25" s="21"/>
      <c r="K25" s="19"/>
      <c r="L25" s="5"/>
      <c r="M25" s="5"/>
      <c r="N25" s="5"/>
      <c r="O25" s="5"/>
      <c r="P25" s="5"/>
      <c r="Q25" s="30" t="s">
        <v>33</v>
      </c>
      <c r="R25" s="45">
        <f>SUM(R9:R24)</f>
        <v>943492.85000000009</v>
      </c>
    </row>
    <row r="26" spans="2:18" ht="24.95" customHeight="1" x14ac:dyDescent="0.2">
      <c r="B26" s="7"/>
      <c r="C26" s="24"/>
      <c r="D26" s="25"/>
      <c r="E26" s="25"/>
      <c r="F26" s="25"/>
      <c r="G26" s="25"/>
      <c r="H26" s="25"/>
      <c r="I26" s="26"/>
      <c r="J26" s="26"/>
      <c r="K26" s="27"/>
      <c r="L26" s="25"/>
      <c r="M26" s="25"/>
      <c r="N26" s="25"/>
      <c r="Q26" s="8" t="s">
        <v>28</v>
      </c>
      <c r="R26" s="14">
        <f>ROUND(R25*0.23,2)</f>
        <v>217003.36</v>
      </c>
    </row>
    <row r="27" spans="2:18" ht="24.95" customHeight="1" thickBot="1" x14ac:dyDescent="0.25">
      <c r="C27" s="97" t="s">
        <v>53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" t="s">
        <v>29</v>
      </c>
      <c r="R27" s="15">
        <f>R26+R25</f>
        <v>1160496.21</v>
      </c>
    </row>
    <row r="28" spans="2:18" ht="123" customHeight="1" x14ac:dyDescent="0.2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R28" s="16"/>
    </row>
    <row r="29" spans="2:18" ht="24.95" customHeight="1" x14ac:dyDescent="0.2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8" ht="24.95" customHeight="1" x14ac:dyDescent="0.2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2:18" ht="24.95" customHeight="1" x14ac:dyDescent="0.2">
      <c r="C31" s="3" t="s">
        <v>36</v>
      </c>
    </row>
  </sheetData>
  <mergeCells count="105">
    <mergeCell ref="R21:R22"/>
    <mergeCell ref="O19:O20"/>
    <mergeCell ref="C27:P28"/>
    <mergeCell ref="E9:E10"/>
    <mergeCell ref="E13:E14"/>
    <mergeCell ref="H9:H10"/>
    <mergeCell ref="H13:H14"/>
    <mergeCell ref="H19:H20"/>
    <mergeCell ref="B23:B24"/>
    <mergeCell ref="B13:B14"/>
    <mergeCell ref="B19:B20"/>
    <mergeCell ref="E15:E16"/>
    <mergeCell ref="E17:E18"/>
    <mergeCell ref="B21:B22"/>
    <mergeCell ref="G17:G18"/>
    <mergeCell ref="G21:G22"/>
    <mergeCell ref="E21:E22"/>
    <mergeCell ref="E19:E20"/>
    <mergeCell ref="K15:K16"/>
    <mergeCell ref="K17:K18"/>
    <mergeCell ref="B15:B16"/>
    <mergeCell ref="B17:B18"/>
    <mergeCell ref="M15:M16"/>
    <mergeCell ref="N15:N16"/>
    <mergeCell ref="P17:P18"/>
    <mergeCell ref="Q17:Q18"/>
    <mergeCell ref="M13:M14"/>
    <mergeCell ref="O21:O22"/>
    <mergeCell ref="N21:N22"/>
    <mergeCell ref="M21:M22"/>
    <mergeCell ref="P21:P22"/>
    <mergeCell ref="Q21:Q22"/>
    <mergeCell ref="K19:K20"/>
    <mergeCell ref="N19:N20"/>
    <mergeCell ref="M19:M20"/>
    <mergeCell ref="O15:O16"/>
    <mergeCell ref="M17:M18"/>
    <mergeCell ref="M4:Q4"/>
    <mergeCell ref="E4:E5"/>
    <mergeCell ref="B4:B5"/>
    <mergeCell ref="C4:C5"/>
    <mergeCell ref="D4:D5"/>
    <mergeCell ref="F4:F5"/>
    <mergeCell ref="H4:H5"/>
    <mergeCell ref="I4:L4"/>
    <mergeCell ref="G4:G5"/>
    <mergeCell ref="B7:B8"/>
    <mergeCell ref="E11:E12"/>
    <mergeCell ref="B11:B12"/>
    <mergeCell ref="B9:B10"/>
    <mergeCell ref="P13:P14"/>
    <mergeCell ref="Q13:Q14"/>
    <mergeCell ref="K11:K12"/>
    <mergeCell ref="K13:K14"/>
    <mergeCell ref="R13:R14"/>
    <mergeCell ref="G11:G12"/>
    <mergeCell ref="N13:N14"/>
    <mergeCell ref="O13:O14"/>
    <mergeCell ref="N11:N12"/>
    <mergeCell ref="O11:O12"/>
    <mergeCell ref="H11:H12"/>
    <mergeCell ref="R11:R12"/>
    <mergeCell ref="M11:M12"/>
    <mergeCell ref="H7:H8"/>
    <mergeCell ref="K7:K8"/>
    <mergeCell ref="K9:K10"/>
    <mergeCell ref="P11:P12"/>
    <mergeCell ref="Q11:Q12"/>
    <mergeCell ref="R9:R10"/>
    <mergeCell ref="I6:J6"/>
    <mergeCell ref="I5:J5"/>
    <mergeCell ref="Q23:Q24"/>
    <mergeCell ref="E23:E24"/>
    <mergeCell ref="M23:M24"/>
    <mergeCell ref="N23:N24"/>
    <mergeCell ref="O23:O24"/>
    <mergeCell ref="P23:P24"/>
    <mergeCell ref="L7:R8"/>
    <mergeCell ref="C7:F8"/>
    <mergeCell ref="M9:M10"/>
    <mergeCell ref="N9:N10"/>
    <mergeCell ref="O9:O10"/>
    <mergeCell ref="P9:P10"/>
    <mergeCell ref="Q9:Q10"/>
    <mergeCell ref="P15:P16"/>
    <mergeCell ref="Q15:Q16"/>
    <mergeCell ref="R15:R16"/>
    <mergeCell ref="R17:R18"/>
    <mergeCell ref="R23:R24"/>
    <mergeCell ref="K23:K24"/>
    <mergeCell ref="P19:P20"/>
    <mergeCell ref="Q19:Q20"/>
    <mergeCell ref="R19:R20"/>
    <mergeCell ref="N17:N18"/>
    <mergeCell ref="O17:O18"/>
    <mergeCell ref="G23:G24"/>
    <mergeCell ref="G9:G10"/>
    <mergeCell ref="G19:G20"/>
    <mergeCell ref="G15:G16"/>
    <mergeCell ref="G13:G14"/>
    <mergeCell ref="H21:H22"/>
    <mergeCell ref="K21:K22"/>
    <mergeCell ref="H23:H24"/>
    <mergeCell ref="H15:H16"/>
    <mergeCell ref="H17:H18"/>
  </mergeCells>
  <pageMargins left="0.19" right="0.19" top="0.75" bottom="0.54" header="0.3" footer="0.31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WoskoM</cp:lastModifiedBy>
  <cp:lastPrinted>2016-04-18T09:28:56Z</cp:lastPrinted>
  <dcterms:created xsi:type="dcterms:W3CDTF">2015-09-16T11:15:51Z</dcterms:created>
  <dcterms:modified xsi:type="dcterms:W3CDTF">2016-04-18T09:29:02Z</dcterms:modified>
</cp:coreProperties>
</file>